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112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T27" i="1"/>
  <c r="S27"/>
  <c r="T11"/>
  <c r="S11"/>
  <c r="R11"/>
  <c r="R27"/>
  <c r="Q27"/>
  <c r="Q11"/>
  <c r="N27"/>
  <c r="M27"/>
  <c r="L27"/>
  <c r="N11"/>
  <c r="M11"/>
  <c r="L11"/>
  <c r="K27"/>
  <c r="K11"/>
  <c r="AA11"/>
  <c r="Z11"/>
  <c r="AA27"/>
  <c r="Y27"/>
  <c r="Y11"/>
  <c r="Z27"/>
  <c r="X27"/>
  <c r="X11"/>
  <c r="Y25"/>
  <c r="X25"/>
  <c r="Y23"/>
  <c r="X23"/>
  <c r="R25"/>
  <c r="Q25"/>
  <c r="R23"/>
  <c r="Q23"/>
  <c r="L25"/>
  <c r="K25"/>
  <c r="L23"/>
  <c r="K23"/>
  <c r="AA22"/>
  <c r="Y22"/>
  <c r="T22"/>
  <c r="R22"/>
  <c r="N22"/>
  <c r="L22"/>
  <c r="X22"/>
  <c r="Q22"/>
  <c r="K22"/>
  <c r="Z22"/>
  <c r="S22"/>
  <c r="M22"/>
  <c r="AA21"/>
  <c r="T21"/>
  <c r="N21"/>
  <c r="Y21"/>
  <c r="R21"/>
  <c r="L21"/>
  <c r="X21"/>
  <c r="Z21"/>
  <c r="Q21"/>
  <c r="K21"/>
  <c r="S21"/>
  <c r="M21"/>
  <c r="R20"/>
  <c r="Q20"/>
  <c r="L20"/>
  <c r="K20"/>
  <c r="AA17"/>
  <c r="T17"/>
  <c r="N17"/>
  <c r="Y17"/>
  <c r="R17"/>
  <c r="L17"/>
  <c r="X17"/>
  <c r="Q17"/>
  <c r="K17"/>
  <c r="Z17"/>
  <c r="S17"/>
  <c r="M17"/>
  <c r="AA12"/>
  <c r="AA13"/>
  <c r="T12"/>
  <c r="T13"/>
  <c r="N12"/>
  <c r="N13"/>
  <c r="Y13"/>
  <c r="R13"/>
  <c r="L13"/>
  <c r="K13"/>
  <c r="X13"/>
  <c r="Q13"/>
  <c r="Y20"/>
  <c r="X20"/>
  <c r="Y19"/>
  <c r="X19"/>
  <c r="R19"/>
  <c r="Q19"/>
  <c r="L19"/>
  <c r="K19"/>
  <c r="H27"/>
  <c r="H22"/>
  <c r="H21"/>
  <c r="H17"/>
  <c r="H12"/>
  <c r="F22"/>
  <c r="F21"/>
  <c r="F17"/>
  <c r="F12"/>
  <c r="E12"/>
  <c r="D12"/>
  <c r="F27"/>
  <c r="G27"/>
  <c r="E27"/>
  <c r="F25"/>
  <c r="E25"/>
  <c r="F23"/>
  <c r="E23"/>
  <c r="E22"/>
  <c r="E21"/>
  <c r="F20"/>
  <c r="E20"/>
  <c r="F19"/>
  <c r="E19"/>
  <c r="E17"/>
  <c r="E13"/>
  <c r="D25"/>
  <c r="D23"/>
  <c r="D22"/>
  <c r="D21"/>
  <c r="D20"/>
  <c r="D19"/>
  <c r="D17"/>
  <c r="D13"/>
  <c r="C27" l="1"/>
  <c r="D27" s="1"/>
  <c r="C25"/>
  <c r="C23"/>
  <c r="C22"/>
  <c r="C21"/>
  <c r="C20"/>
  <c r="C19"/>
  <c r="C17"/>
  <c r="C13"/>
  <c r="D29"/>
  <c r="B9" i="2" l="1"/>
  <c r="G7" s="1"/>
  <c r="E5"/>
  <c r="E6"/>
  <c r="E7"/>
  <c r="C5"/>
  <c r="C7"/>
  <c r="C6"/>
  <c r="E8" l="1"/>
  <c r="G5"/>
  <c r="G6"/>
</calcChain>
</file>

<file path=xl/sharedStrings.xml><?xml version="1.0" encoding="utf-8"?>
<sst xmlns="http://schemas.openxmlformats.org/spreadsheetml/2006/main" count="91" uniqueCount="62">
  <si>
    <t xml:space="preserve">Структура одноставкових тарифів на теплову енергію  </t>
  </si>
  <si>
    <t xml:space="preserve">N з/п </t>
  </si>
  <si>
    <t xml:space="preserve">Найменування показників </t>
  </si>
  <si>
    <t xml:space="preserve">Сумарні та середньо зважені показники                  </t>
  </si>
  <si>
    <t>Для потреб населення</t>
  </si>
  <si>
    <t>тис.грн на рік</t>
  </si>
  <si>
    <t>грн/Гкал</t>
  </si>
  <si>
    <t xml:space="preserve">податок на прибуток </t>
  </si>
  <si>
    <t xml:space="preserve">на розвиток виробництва (виробничі інвестиції) </t>
  </si>
  <si>
    <t xml:space="preserve">Вартість  теплової енергії за відповідними тарифами </t>
  </si>
  <si>
    <t>Тарифи на теплову енергію, грн/Гкал</t>
  </si>
  <si>
    <t>%</t>
  </si>
  <si>
    <t>Аналіз впливу результатів реалізації програми на структуру економічно-обгрунтованої собівартості узгодженої Комісією у прогнозному періоді</t>
  </si>
  <si>
    <t>враховані у визначеній економічно-обгрунтованій собівартості</t>
  </si>
  <si>
    <t>після реалізації  ІП</t>
  </si>
  <si>
    <t xml:space="preserve">Відхилення </t>
  </si>
  <si>
    <t>Відхилення</t>
  </si>
  <si>
    <t>выработка котельной №2:</t>
  </si>
  <si>
    <t xml:space="preserve">Всего </t>
  </si>
  <si>
    <t>Население</t>
  </si>
  <si>
    <t>Бюджет</t>
  </si>
  <si>
    <t>Другие потребители</t>
  </si>
  <si>
    <t>Стоимость эл. энергии</t>
  </si>
  <si>
    <t>Амортизация</t>
  </si>
  <si>
    <t>1.</t>
  </si>
  <si>
    <t xml:space="preserve">Повна собівартість, у т. ч.: </t>
  </si>
  <si>
    <t>1.1.</t>
  </si>
  <si>
    <t>витрати на паливо, у т.ч.:</t>
  </si>
  <si>
    <t>1.1.1.</t>
  </si>
  <si>
    <t>природний газ</t>
  </si>
  <si>
    <t>1.1.2.</t>
  </si>
  <si>
    <t>інше паливо</t>
  </si>
  <si>
    <t>1.2.</t>
  </si>
  <si>
    <t>витрати на покупну теплову енергію</t>
  </si>
  <si>
    <t>1.3.</t>
  </si>
  <si>
    <t>собівартість виробництва теплової енергії власних ТЕЦ, ТЕС, АЕС, КГУ</t>
  </si>
  <si>
    <t>1.4.</t>
  </si>
  <si>
    <t>витрати на електроенергію без потреб власних ТЕЦ, ТЕС, АЕС, КГУ</t>
  </si>
  <si>
    <t>1.5.</t>
  </si>
  <si>
    <t xml:space="preserve">транспортування теплової енергії мережами інших підприємств </t>
  </si>
  <si>
    <t>1.6.</t>
  </si>
  <si>
    <t>витрати на оплату праці без потреб власних ТЕЦ, ТЕС, АЕС, КГУ</t>
  </si>
  <si>
    <t>1.7.</t>
  </si>
  <si>
    <t>відрахування на соціальні заходи без потреб власних ТЕЦ, ТЕС, АЕС, КГУ</t>
  </si>
  <si>
    <t>1.8.</t>
  </si>
  <si>
    <t>амортизаційні відрахування без потреб власних ТЕЦ, ТЕС, АЕС, КГУ</t>
  </si>
  <si>
    <t>1.9.</t>
  </si>
  <si>
    <t>інші витрати собівартості без потреб власних ТЕЦ, ТЕС, АЕС, КГУ</t>
  </si>
  <si>
    <t>2.</t>
  </si>
  <si>
    <t>Розрахунковий прибуток, у т.ч.:</t>
  </si>
  <si>
    <t>2.1.</t>
  </si>
  <si>
    <t>2.2.</t>
  </si>
  <si>
    <t>2.3.</t>
  </si>
  <si>
    <t>інше використання прибутку  (прибуток у тарифах НКРЕ)</t>
  </si>
  <si>
    <t>3.</t>
  </si>
  <si>
    <t>4.</t>
  </si>
  <si>
    <t>5.</t>
  </si>
  <si>
    <t xml:space="preserve">Обсяг реалізації теплової енергії власним споживачам, Гкал </t>
  </si>
  <si>
    <t>6.</t>
  </si>
  <si>
    <t>Рівень рентабельності, %</t>
  </si>
  <si>
    <t>Для потреб бюджетних установ</t>
  </si>
  <si>
    <t xml:space="preserve">Для потреб інших споживачів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</si>
</sst>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1" xfId="0" applyFill="1" applyBorder="1"/>
    <xf numFmtId="2" fontId="0" fillId="0" borderId="1" xfId="0" applyNumberFormat="1" applyBorder="1"/>
    <xf numFmtId="2" fontId="0" fillId="3" borderId="1" xfId="0" applyNumberFormat="1" applyFill="1" applyBorder="1"/>
    <xf numFmtId="2" fontId="0" fillId="0" borderId="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 15" xfId="2"/>
    <cellStyle name="Обычный 5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topLeftCell="K1" zoomScale="80" zoomScaleNormal="80" workbookViewId="0">
      <selection activeCell="L32" sqref="L32:AB38"/>
    </sheetView>
  </sheetViews>
  <sheetFormatPr defaultRowHeight="15"/>
  <cols>
    <col min="1" max="1" width="6.28515625" style="8" customWidth="1"/>
    <col min="2" max="2" width="32" customWidth="1"/>
    <col min="3" max="3" width="10.28515625" customWidth="1"/>
    <col min="5" max="5" width="10" bestFit="1" customWidth="1"/>
    <col min="9" max="9" width="9.28515625" bestFit="1" customWidth="1"/>
    <col min="11" max="11" width="9.28515625" bestFit="1" customWidth="1"/>
    <col min="15" max="15" width="9.5703125" bestFit="1" customWidth="1"/>
    <col min="17" max="17" width="9.28515625" bestFit="1" customWidth="1"/>
    <col min="20" max="20" width="13.140625" bestFit="1" customWidth="1"/>
    <col min="28" max="28" width="9.28515625" bestFit="1" customWidth="1"/>
  </cols>
  <sheetData>
    <row r="1" spans="1:28">
      <c r="A1" s="5"/>
    </row>
    <row r="2" spans="1:28" ht="15.75">
      <c r="A2" s="6"/>
      <c r="B2" s="42" t="s">
        <v>12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8" ht="15.75">
      <c r="A3" s="6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8" ht="16.5" thickBot="1">
      <c r="A4" s="6"/>
    </row>
    <row r="5" spans="1:28" ht="15" hidden="1" customHeight="1">
      <c r="A5" s="4" t="s">
        <v>0</v>
      </c>
    </row>
    <row r="6" spans="1:28" ht="15" hidden="1" customHeight="1">
      <c r="A6" s="6"/>
    </row>
    <row r="7" spans="1:28" s="2" customFormat="1" ht="44.25" customHeight="1">
      <c r="A7" s="39" t="s">
        <v>1</v>
      </c>
      <c r="B7" s="19" t="s">
        <v>2</v>
      </c>
      <c r="C7" s="29" t="s">
        <v>3</v>
      </c>
      <c r="D7" s="30"/>
      <c r="E7" s="30"/>
      <c r="F7" s="31"/>
      <c r="G7" s="32" t="s">
        <v>15</v>
      </c>
      <c r="H7" s="33"/>
      <c r="I7" s="29" t="s">
        <v>4</v>
      </c>
      <c r="J7" s="30"/>
      <c r="K7" s="30"/>
      <c r="L7" s="31"/>
      <c r="M7" s="32" t="s">
        <v>16</v>
      </c>
      <c r="N7" s="33"/>
      <c r="O7" s="29" t="s">
        <v>60</v>
      </c>
      <c r="P7" s="30"/>
      <c r="Q7" s="30"/>
      <c r="R7" s="31"/>
      <c r="S7" s="32" t="s">
        <v>15</v>
      </c>
      <c r="T7" s="33"/>
      <c r="U7" s="29" t="s">
        <v>61</v>
      </c>
      <c r="V7" s="30"/>
      <c r="W7" s="30"/>
      <c r="X7" s="30"/>
      <c r="Y7" s="31"/>
      <c r="Z7" s="32" t="s">
        <v>15</v>
      </c>
      <c r="AA7" s="33"/>
    </row>
    <row r="8" spans="1:28" s="2" customFormat="1" ht="81.75" customHeight="1">
      <c r="A8" s="40"/>
      <c r="B8" s="19"/>
      <c r="C8" s="36" t="s">
        <v>13</v>
      </c>
      <c r="D8" s="37"/>
      <c r="E8" s="38" t="s">
        <v>14</v>
      </c>
      <c r="F8" s="37"/>
      <c r="G8" s="34"/>
      <c r="H8" s="35"/>
      <c r="I8" s="36" t="s">
        <v>13</v>
      </c>
      <c r="J8" s="37"/>
      <c r="K8" s="38" t="s">
        <v>14</v>
      </c>
      <c r="L8" s="37"/>
      <c r="M8" s="34"/>
      <c r="N8" s="35"/>
      <c r="O8" s="36" t="s">
        <v>13</v>
      </c>
      <c r="P8" s="37"/>
      <c r="Q8" s="38" t="s">
        <v>14</v>
      </c>
      <c r="R8" s="37"/>
      <c r="S8" s="34"/>
      <c r="T8" s="35"/>
      <c r="U8" s="36" t="s">
        <v>13</v>
      </c>
      <c r="V8" s="37"/>
      <c r="W8" s="20"/>
      <c r="X8" s="38" t="s">
        <v>14</v>
      </c>
      <c r="Y8" s="37"/>
      <c r="Z8" s="34"/>
      <c r="AA8" s="35"/>
    </row>
    <row r="9" spans="1:28" ht="30.75" customHeight="1">
      <c r="A9" s="41"/>
      <c r="B9" s="10"/>
      <c r="C9" s="12" t="s">
        <v>5</v>
      </c>
      <c r="D9" s="3" t="s">
        <v>6</v>
      </c>
      <c r="E9" s="3" t="s">
        <v>5</v>
      </c>
      <c r="F9" s="3" t="s">
        <v>6</v>
      </c>
      <c r="G9" s="3" t="s">
        <v>5</v>
      </c>
      <c r="H9" s="15" t="s">
        <v>11</v>
      </c>
      <c r="I9" s="12" t="s">
        <v>5</v>
      </c>
      <c r="J9" s="3" t="s">
        <v>6</v>
      </c>
      <c r="K9" s="3" t="s">
        <v>5</v>
      </c>
      <c r="L9" s="3" t="s">
        <v>6</v>
      </c>
      <c r="M9" s="3" t="s">
        <v>5</v>
      </c>
      <c r="N9" s="15" t="s">
        <v>11</v>
      </c>
      <c r="O9" s="12" t="s">
        <v>5</v>
      </c>
      <c r="P9" s="3" t="s">
        <v>6</v>
      </c>
      <c r="Q9" s="3" t="s">
        <v>5</v>
      </c>
      <c r="R9" s="3" t="s">
        <v>6</v>
      </c>
      <c r="S9" s="3" t="s">
        <v>5</v>
      </c>
      <c r="T9" s="15" t="s">
        <v>11</v>
      </c>
      <c r="U9" s="12" t="s">
        <v>5</v>
      </c>
      <c r="V9" s="3" t="s">
        <v>6</v>
      </c>
      <c r="W9" s="1"/>
      <c r="X9" s="3" t="s">
        <v>5</v>
      </c>
      <c r="Y9" s="1" t="s">
        <v>6</v>
      </c>
      <c r="Z9" s="3" t="s">
        <v>5</v>
      </c>
      <c r="AA9" s="14" t="s">
        <v>11</v>
      </c>
    </row>
    <row r="10" spans="1:28" ht="15.75">
      <c r="A10" s="7">
        <v>1</v>
      </c>
      <c r="B10" s="11">
        <v>2</v>
      </c>
      <c r="C10" s="13">
        <v>3</v>
      </c>
      <c r="D10" s="9">
        <v>4</v>
      </c>
      <c r="E10" s="9">
        <v>5</v>
      </c>
      <c r="F10" s="9">
        <v>6</v>
      </c>
      <c r="G10" s="9">
        <v>7</v>
      </c>
      <c r="H10" s="14">
        <v>8</v>
      </c>
      <c r="I10" s="13">
        <v>9</v>
      </c>
      <c r="J10" s="9">
        <v>10</v>
      </c>
      <c r="K10" s="9">
        <v>11</v>
      </c>
      <c r="L10" s="9">
        <v>12</v>
      </c>
      <c r="M10" s="9">
        <v>13</v>
      </c>
      <c r="N10" s="14">
        <v>14</v>
      </c>
      <c r="O10" s="13">
        <v>15</v>
      </c>
      <c r="P10" s="9">
        <v>16</v>
      </c>
      <c r="Q10" s="9">
        <v>17</v>
      </c>
      <c r="R10" s="9">
        <v>18</v>
      </c>
      <c r="S10" s="9">
        <v>19</v>
      </c>
      <c r="T10" s="15">
        <v>20</v>
      </c>
      <c r="U10" s="21">
        <v>21</v>
      </c>
      <c r="V10" s="21">
        <v>22</v>
      </c>
      <c r="W10" s="21">
        <v>23</v>
      </c>
      <c r="X10" s="21">
        <v>24</v>
      </c>
      <c r="Y10" s="21">
        <v>25</v>
      </c>
      <c r="Z10" s="21">
        <v>26</v>
      </c>
      <c r="AA10" s="14">
        <v>27</v>
      </c>
    </row>
    <row r="11" spans="1:28">
      <c r="A11" s="3" t="s">
        <v>24</v>
      </c>
      <c r="B11" s="11" t="s">
        <v>25</v>
      </c>
      <c r="C11" s="13"/>
      <c r="D11" s="1"/>
      <c r="E11" s="1"/>
      <c r="F11" s="1"/>
      <c r="G11" s="1"/>
      <c r="H11" s="14"/>
      <c r="I11" s="26">
        <v>21136.73</v>
      </c>
      <c r="J11" s="1">
        <v>326.19</v>
      </c>
      <c r="K11" s="26">
        <f>K12+K17+K19+K20+K21+K22</f>
        <v>21441.974519092317</v>
      </c>
      <c r="L11" s="1">
        <f>K11/J29*1000</f>
        <v>330.89977498252006</v>
      </c>
      <c r="M11" s="26">
        <f>K11-I11</f>
        <v>305.2445190923172</v>
      </c>
      <c r="N11" s="44">
        <f>K11/I11*100-100</f>
        <v>1.4441425854061549</v>
      </c>
      <c r="O11" s="17">
        <v>23572.94</v>
      </c>
      <c r="P11" s="1">
        <v>1166.28</v>
      </c>
      <c r="Q11" s="26">
        <f>Q12+Q17+Q19+Q20+Q21+Q22</f>
        <v>23668.144778158519</v>
      </c>
      <c r="R11" s="1">
        <f>Q11/P29*1000</f>
        <v>1170.9946951394479</v>
      </c>
      <c r="S11" s="26">
        <f>Q11-O11</f>
        <v>95.204778158520639</v>
      </c>
      <c r="T11" s="45">
        <f>Q11/O11*100-100</f>
        <v>0.40387316201764634</v>
      </c>
      <c r="U11" s="1">
        <v>5341.58</v>
      </c>
      <c r="V11" s="1">
        <v>1166.28</v>
      </c>
      <c r="W11" s="1"/>
      <c r="X11" s="26">
        <f>X12+X17+X19+X20+X21+X22</f>
        <v>5363.1507027491598</v>
      </c>
      <c r="Y11" s="1">
        <f>X11/V29*1000</f>
        <v>1170.9936032203404</v>
      </c>
      <c r="Z11" s="26">
        <f>X11-U11</f>
        <v>21.570702749159864</v>
      </c>
      <c r="AA11" s="44">
        <f>X11/U11*100-100</f>
        <v>0.40382626019193424</v>
      </c>
    </row>
    <row r="12" spans="1:28">
      <c r="A12" s="3" t="s">
        <v>26</v>
      </c>
      <c r="B12" s="11" t="s">
        <v>27</v>
      </c>
      <c r="C12" s="13">
        <v>36167.47</v>
      </c>
      <c r="D12" s="26">
        <f>C12/D29*1000</f>
        <v>403.69534886316706</v>
      </c>
      <c r="E12" s="1">
        <f>C12+G13</f>
        <v>36013.58</v>
      </c>
      <c r="F12" s="26">
        <f>E12/D29*1000</f>
        <v>401.97765400542465</v>
      </c>
      <c r="G12" s="1">
        <v>-153.88999999999999</v>
      </c>
      <c r="H12" s="44">
        <f>E12/C12*100-100</f>
        <v>-0.42549285310805374</v>
      </c>
      <c r="I12" s="1">
        <v>11130.3</v>
      </c>
      <c r="J12" s="1">
        <v>171.77</v>
      </c>
      <c r="K12" s="26">
        <v>11018.99</v>
      </c>
      <c r="L12" s="26">
        <v>170.05</v>
      </c>
      <c r="M12" s="26">
        <v>-111.3</v>
      </c>
      <c r="N12" s="44">
        <f>K12/I12*100-100</f>
        <v>-1.0000628913865626</v>
      </c>
      <c r="O12" s="17">
        <v>20411.89</v>
      </c>
      <c r="P12" s="1">
        <v>1009.89</v>
      </c>
      <c r="Q12" s="26">
        <v>20377.169999999998</v>
      </c>
      <c r="R12" s="1">
        <v>1008.17</v>
      </c>
      <c r="S12" s="1">
        <v>-34.72</v>
      </c>
      <c r="T12" s="45">
        <f>Q12/O12*100-100</f>
        <v>-0.17009693859804997</v>
      </c>
      <c r="U12" s="1">
        <v>4625.29</v>
      </c>
      <c r="V12" s="1">
        <v>1009.89</v>
      </c>
      <c r="W12" s="1"/>
      <c r="X12" s="1">
        <v>4617.42</v>
      </c>
      <c r="Y12" s="1">
        <v>1008.17</v>
      </c>
      <c r="Z12" s="1">
        <v>-7.87</v>
      </c>
      <c r="AA12" s="44">
        <f>X12/U12*100-100</f>
        <v>-0.17015149320366163</v>
      </c>
    </row>
    <row r="13" spans="1:28">
      <c r="A13" s="3" t="s">
        <v>28</v>
      </c>
      <c r="B13" s="23" t="s">
        <v>29</v>
      </c>
      <c r="C13" s="13">
        <f>I13+O13+U13</f>
        <v>36167.47</v>
      </c>
      <c r="D13" s="26">
        <f>C13/D29*1000</f>
        <v>403.69534886316706</v>
      </c>
      <c r="E13" s="1">
        <f>C13+G13</f>
        <v>36013.58</v>
      </c>
      <c r="F13" s="1">
        <v>401.98</v>
      </c>
      <c r="G13" s="25">
        <v>-153.88999999999999</v>
      </c>
      <c r="H13" s="14">
        <v>-0.43</v>
      </c>
      <c r="I13" s="1">
        <v>11130.29</v>
      </c>
      <c r="J13" s="1">
        <v>171.77</v>
      </c>
      <c r="K13" s="26">
        <f>I13+M13</f>
        <v>11018.990000000002</v>
      </c>
      <c r="L13" s="26">
        <f>K13/J29*1000</f>
        <v>170.04876618466335</v>
      </c>
      <c r="M13" s="26">
        <v>-111.3</v>
      </c>
      <c r="N13" s="44">
        <f>K13/I13*100-100</f>
        <v>-0.99997394497357561</v>
      </c>
      <c r="O13" s="17">
        <v>20411.89</v>
      </c>
      <c r="P13" s="1">
        <v>1009.89</v>
      </c>
      <c r="Q13" s="26">
        <f>O13+S13</f>
        <v>20377.169999999998</v>
      </c>
      <c r="R13" s="1">
        <f>Q13/P29*1000</f>
        <v>1008.1718780922224</v>
      </c>
      <c r="S13" s="1">
        <v>-34.72</v>
      </c>
      <c r="T13" s="45">
        <f>Q13/O13*100-100</f>
        <v>-0.17009693859804997</v>
      </c>
      <c r="U13" s="1">
        <v>4625.29</v>
      </c>
      <c r="V13" s="1">
        <v>1009.89</v>
      </c>
      <c r="W13" s="1"/>
      <c r="X13" s="26">
        <f>U13+Z13</f>
        <v>4617.42</v>
      </c>
      <c r="Y13" s="1">
        <f>X13/V29*1000</f>
        <v>1008.1703056768558</v>
      </c>
      <c r="Z13" s="1">
        <v>-7.87</v>
      </c>
      <c r="AA13" s="44">
        <f>X13/U13*100-100</f>
        <v>-0.17015149320366163</v>
      </c>
      <c r="AB13" s="16"/>
    </row>
    <row r="14" spans="1:28">
      <c r="A14" s="3" t="s">
        <v>30</v>
      </c>
      <c r="B14" s="11" t="s">
        <v>31</v>
      </c>
      <c r="C14" s="13"/>
      <c r="D14" s="26"/>
      <c r="E14" s="1"/>
      <c r="F14" s="1"/>
      <c r="G14" s="1"/>
      <c r="H14" s="14"/>
      <c r="I14" s="1"/>
      <c r="J14" s="1"/>
      <c r="K14" s="1"/>
      <c r="L14" s="1"/>
      <c r="M14" s="1"/>
      <c r="N14" s="14"/>
      <c r="O14" s="17"/>
      <c r="P14" s="1"/>
      <c r="Q14" s="1"/>
      <c r="R14" s="1"/>
      <c r="S14" s="1"/>
      <c r="T14" s="15"/>
      <c r="U14" s="1"/>
      <c r="V14" s="1"/>
      <c r="W14" s="1"/>
      <c r="X14" s="1"/>
      <c r="Y14" s="1"/>
      <c r="Z14" s="1"/>
      <c r="AA14" s="14"/>
    </row>
    <row r="15" spans="1:28" ht="30">
      <c r="A15" s="3" t="s">
        <v>32</v>
      </c>
      <c r="B15" s="22" t="s">
        <v>33</v>
      </c>
      <c r="C15" s="13"/>
      <c r="D15" s="26"/>
      <c r="E15" s="1"/>
      <c r="F15" s="1"/>
      <c r="G15" s="1"/>
      <c r="H15" s="14"/>
      <c r="I15" s="1"/>
      <c r="J15" s="1"/>
      <c r="K15" s="1"/>
      <c r="L15" s="1"/>
      <c r="M15" s="1"/>
      <c r="N15" s="14"/>
      <c r="O15" s="17"/>
      <c r="P15" s="1"/>
      <c r="Q15" s="1"/>
      <c r="R15" s="1"/>
      <c r="S15" s="1"/>
      <c r="T15" s="15"/>
      <c r="U15" s="1"/>
      <c r="V15" s="1"/>
      <c r="W15" s="1"/>
      <c r="X15" s="1"/>
      <c r="Y15" s="1"/>
      <c r="Z15" s="1"/>
      <c r="AA15" s="14"/>
    </row>
    <row r="16" spans="1:28" ht="45">
      <c r="A16" s="3" t="s">
        <v>34</v>
      </c>
      <c r="B16" s="22" t="s">
        <v>35</v>
      </c>
      <c r="C16" s="13"/>
      <c r="D16" s="26"/>
      <c r="E16" s="1"/>
      <c r="F16" s="1"/>
      <c r="G16" s="1"/>
      <c r="H16" s="14"/>
      <c r="I16" s="1"/>
      <c r="J16" s="1"/>
      <c r="K16" s="1"/>
      <c r="L16" s="1"/>
      <c r="M16" s="1"/>
      <c r="N16" s="14"/>
      <c r="O16" s="17"/>
      <c r="P16" s="1"/>
      <c r="Q16" s="1"/>
      <c r="R16" s="1"/>
      <c r="S16" s="1"/>
      <c r="T16" s="15"/>
      <c r="U16" s="1"/>
      <c r="V16" s="1"/>
      <c r="W16" s="1"/>
      <c r="X16" s="1"/>
      <c r="Y16" s="1"/>
      <c r="Z16" s="1"/>
      <c r="AA16" s="14"/>
    </row>
    <row r="17" spans="1:28" ht="45">
      <c r="A17" s="3" t="s">
        <v>36</v>
      </c>
      <c r="B17" s="24" t="s">
        <v>37</v>
      </c>
      <c r="C17" s="13">
        <f>I17+O17+U17</f>
        <v>3122.81</v>
      </c>
      <c r="D17" s="26">
        <f>C17/D29*1000</f>
        <v>34.856291368552647</v>
      </c>
      <c r="E17" s="1">
        <f>C17+G17</f>
        <v>3022.75</v>
      </c>
      <c r="F17" s="26">
        <f>E17/D29*1000</f>
        <v>33.739438113203335</v>
      </c>
      <c r="G17" s="25">
        <v>-100.06</v>
      </c>
      <c r="H17" s="44">
        <f>E17/C17*100-100</f>
        <v>-3.2041654791677985</v>
      </c>
      <c r="I17" s="1">
        <v>2248.2600000000002</v>
      </c>
      <c r="J17" s="1">
        <v>34.700000000000003</v>
      </c>
      <c r="K17" s="26">
        <f>I17+M17</f>
        <v>2175.8890259066202</v>
      </c>
      <c r="L17" s="26">
        <f>K17/J29*1000</f>
        <v>33.579052545666144</v>
      </c>
      <c r="M17" s="26">
        <f>G17/D29*J29</f>
        <v>-72.370974093379928</v>
      </c>
      <c r="N17" s="44">
        <f>K17/I17*100-100</f>
        <v>-3.2189770797585737</v>
      </c>
      <c r="O17" s="17">
        <v>712.99</v>
      </c>
      <c r="P17" s="1">
        <v>35.28</v>
      </c>
      <c r="Q17" s="26">
        <f>O17+S17</f>
        <v>690.41616200287979</v>
      </c>
      <c r="R17" s="26">
        <f>Q17/P29*1000</f>
        <v>34.158725608691853</v>
      </c>
      <c r="S17" s="26">
        <f>G17/D29*P29</f>
        <v>-22.573837997120247</v>
      </c>
      <c r="T17" s="45">
        <f>Q17/O17*100-100</f>
        <v>-3.1660805897867021</v>
      </c>
      <c r="U17" s="1">
        <v>161.56</v>
      </c>
      <c r="V17" s="1">
        <v>35.28</v>
      </c>
      <c r="W17" s="1"/>
      <c r="X17" s="26">
        <f>U17+Z17</f>
        <v>156.44481209050016</v>
      </c>
      <c r="Y17" s="26">
        <f>X17/V29*1000</f>
        <v>34.158255914956364</v>
      </c>
      <c r="Z17" s="26">
        <f>G17/D29*V29</f>
        <v>-5.1151879094998387</v>
      </c>
      <c r="AA17" s="44">
        <f>X17/U17*100-100</f>
        <v>-3.1661227466574786</v>
      </c>
      <c r="AB17" s="16"/>
    </row>
    <row r="18" spans="1:28" ht="45">
      <c r="A18" s="3" t="s">
        <v>38</v>
      </c>
      <c r="B18" s="22" t="s">
        <v>39</v>
      </c>
      <c r="C18" s="13"/>
      <c r="D18" s="26"/>
      <c r="E18" s="1"/>
      <c r="F18" s="1"/>
      <c r="G18" s="1"/>
      <c r="H18" s="14"/>
      <c r="I18" s="1"/>
      <c r="J18" s="1"/>
      <c r="K18" s="1"/>
      <c r="L18" s="1"/>
      <c r="M18" s="1"/>
      <c r="N18" s="14"/>
      <c r="O18" s="17"/>
      <c r="P18" s="1"/>
      <c r="Q18" s="1"/>
      <c r="R18" s="1"/>
      <c r="S18" s="1"/>
      <c r="T18" s="15"/>
      <c r="U18" s="1"/>
      <c r="V18" s="1"/>
      <c r="W18" s="1"/>
      <c r="X18" s="1"/>
      <c r="Y18" s="1"/>
      <c r="Z18" s="1"/>
      <c r="AA18" s="14"/>
    </row>
    <row r="19" spans="1:28" ht="45">
      <c r="A19" s="3" t="s">
        <v>40</v>
      </c>
      <c r="B19" s="24" t="s">
        <v>41</v>
      </c>
      <c r="C19" s="13">
        <f>I19+O19+U19</f>
        <v>5704.19</v>
      </c>
      <c r="D19" s="26">
        <f>C19/D29*1000</f>
        <v>63.669230168208856</v>
      </c>
      <c r="E19" s="1">
        <f>C19</f>
        <v>5704.19</v>
      </c>
      <c r="F19" s="26">
        <f>D19</f>
        <v>63.669230168208856</v>
      </c>
      <c r="G19" s="1">
        <v>0</v>
      </c>
      <c r="H19" s="14">
        <v>0</v>
      </c>
      <c r="I19" s="1">
        <v>4113.88</v>
      </c>
      <c r="J19" s="1">
        <v>63.49</v>
      </c>
      <c r="K19" s="1">
        <f>I19</f>
        <v>4113.88</v>
      </c>
      <c r="L19" s="1">
        <f>J19</f>
        <v>63.49</v>
      </c>
      <c r="M19" s="1">
        <v>0</v>
      </c>
      <c r="N19" s="14">
        <v>0</v>
      </c>
      <c r="O19" s="17">
        <v>1296.52</v>
      </c>
      <c r="P19" s="1">
        <v>64.150000000000006</v>
      </c>
      <c r="Q19" s="1">
        <f>O19</f>
        <v>1296.52</v>
      </c>
      <c r="R19" s="1">
        <f>P19</f>
        <v>64.150000000000006</v>
      </c>
      <c r="S19" s="1">
        <v>0</v>
      </c>
      <c r="T19" s="15">
        <v>0</v>
      </c>
      <c r="U19" s="1">
        <v>293.79000000000002</v>
      </c>
      <c r="V19" s="1">
        <v>64.150000000000006</v>
      </c>
      <c r="W19" s="1"/>
      <c r="X19" s="1">
        <f>U19</f>
        <v>293.79000000000002</v>
      </c>
      <c r="Y19" s="1">
        <f>V19</f>
        <v>64.150000000000006</v>
      </c>
      <c r="Z19" s="1">
        <v>0</v>
      </c>
      <c r="AA19" s="14">
        <v>0</v>
      </c>
    </row>
    <row r="20" spans="1:28" ht="45">
      <c r="A20" s="3" t="s">
        <v>42</v>
      </c>
      <c r="B20" s="24" t="s">
        <v>43</v>
      </c>
      <c r="C20" s="13">
        <f>I20+O20+U20</f>
        <v>2113.98</v>
      </c>
      <c r="D20" s="26">
        <f>C20/D29*1000</f>
        <v>23.595896909287763</v>
      </c>
      <c r="E20" s="1">
        <f>C20</f>
        <v>2113.98</v>
      </c>
      <c r="F20" s="26">
        <f>D20</f>
        <v>23.595896909287763</v>
      </c>
      <c r="G20" s="1">
        <v>0</v>
      </c>
      <c r="H20" s="14">
        <v>0</v>
      </c>
      <c r="I20" s="1">
        <v>1524.61</v>
      </c>
      <c r="J20" s="1">
        <v>23.53</v>
      </c>
      <c r="K20" s="1">
        <f>I20</f>
        <v>1524.61</v>
      </c>
      <c r="L20" s="1">
        <f>J20</f>
        <v>23.53</v>
      </c>
      <c r="M20" s="1">
        <v>0</v>
      </c>
      <c r="N20" s="14">
        <v>0</v>
      </c>
      <c r="O20" s="17">
        <v>480.49</v>
      </c>
      <c r="P20" s="1">
        <v>23.77</v>
      </c>
      <c r="Q20" s="1">
        <f>O20</f>
        <v>480.49</v>
      </c>
      <c r="R20" s="1">
        <f>P20</f>
        <v>23.77</v>
      </c>
      <c r="S20" s="1">
        <v>0</v>
      </c>
      <c r="T20" s="15">
        <v>0</v>
      </c>
      <c r="U20" s="1">
        <v>108.88</v>
      </c>
      <c r="V20" s="1">
        <v>23.77</v>
      </c>
      <c r="W20" s="1"/>
      <c r="X20" s="1">
        <f>U20</f>
        <v>108.88</v>
      </c>
      <c r="Y20" s="1">
        <f>V20</f>
        <v>23.77</v>
      </c>
      <c r="Z20" s="1">
        <v>0</v>
      </c>
      <c r="AA20" s="14">
        <v>0</v>
      </c>
    </row>
    <row r="21" spans="1:28" ht="45">
      <c r="A21" s="3" t="s">
        <v>44</v>
      </c>
      <c r="B21" s="24" t="s">
        <v>45</v>
      </c>
      <c r="C21" s="13">
        <f>I21+O21+U21</f>
        <v>993.72</v>
      </c>
      <c r="D21" s="26">
        <f>C21/D29*1000</f>
        <v>11.09173912558181</v>
      </c>
      <c r="E21" s="1">
        <f>C21+G21</f>
        <v>1394.28</v>
      </c>
      <c r="F21" s="26">
        <f>E21/D29*1000</f>
        <v>15.56272393432376</v>
      </c>
      <c r="G21" s="25">
        <v>400.56</v>
      </c>
      <c r="H21" s="44">
        <f>E21/C21*100-100</f>
        <v>40.309141408042478</v>
      </c>
      <c r="I21" s="1">
        <v>680.37</v>
      </c>
      <c r="J21" s="1">
        <v>10.5</v>
      </c>
      <c r="K21" s="26">
        <f>I21+M21</f>
        <v>970.08534462166949</v>
      </c>
      <c r="L21" s="26">
        <f>K21/J29*1000</f>
        <v>14.970683878172032</v>
      </c>
      <c r="M21" s="26">
        <f>G21/D29*J29</f>
        <v>289.71534462166954</v>
      </c>
      <c r="N21" s="44">
        <f>K21/I21*100-100</f>
        <v>42.582028105541042</v>
      </c>
      <c r="O21" s="17">
        <v>255.46</v>
      </c>
      <c r="P21" s="1">
        <v>12.64</v>
      </c>
      <c r="Q21" s="26">
        <f>O21+S21</f>
        <v>345.82754495429231</v>
      </c>
      <c r="R21" s="1">
        <f>Q21/P29*1000</f>
        <v>17.110011129739377</v>
      </c>
      <c r="S21" s="26">
        <f>G21/D29*P29</f>
        <v>90.367544954292271</v>
      </c>
      <c r="T21" s="45">
        <f>Q21/O21*100-100</f>
        <v>35.374440207583291</v>
      </c>
      <c r="U21" s="1">
        <v>57.89</v>
      </c>
      <c r="V21" s="1">
        <v>12.64</v>
      </c>
      <c r="W21" s="1"/>
      <c r="X21" s="26">
        <f>U21+Z21</f>
        <v>78.367110424038131</v>
      </c>
      <c r="Y21" s="26">
        <f>X21/V29*1000</f>
        <v>17.110722800008325</v>
      </c>
      <c r="Z21" s="26">
        <f>G21/D29*V29</f>
        <v>20.477110424038127</v>
      </c>
      <c r="AA21" s="44">
        <f>X21/U21*100-100</f>
        <v>35.372448478214068</v>
      </c>
      <c r="AB21" s="16"/>
    </row>
    <row r="22" spans="1:28" ht="45">
      <c r="A22" s="3" t="s">
        <v>46</v>
      </c>
      <c r="B22" s="24" t="s">
        <v>47</v>
      </c>
      <c r="C22" s="13">
        <f>I22+O22+U22</f>
        <v>1949.09</v>
      </c>
      <c r="D22" s="26">
        <f>C22/D29*1000</f>
        <v>21.755421861570916</v>
      </c>
      <c r="E22" s="1">
        <f>C22+G22</f>
        <v>2224.4899999999998</v>
      </c>
      <c r="F22" s="26">
        <f>E22/D29*1000</f>
        <v>24.829391345112789</v>
      </c>
      <c r="G22" s="25">
        <v>275.39999999999998</v>
      </c>
      <c r="H22" s="44">
        <f>E22/C22*100-100</f>
        <v>14.12967076943599</v>
      </c>
      <c r="I22" s="1">
        <v>1439.33</v>
      </c>
      <c r="J22" s="1">
        <v>22.21</v>
      </c>
      <c r="K22" s="1">
        <f>I22+M22</f>
        <v>1638.5201485640298</v>
      </c>
      <c r="L22" s="26">
        <f>K22/J29*1000</f>
        <v>25.286194980848933</v>
      </c>
      <c r="M22" s="1">
        <f>G22/D29*J29</f>
        <v>199.19014856402984</v>
      </c>
      <c r="N22" s="44">
        <f>K22/I22*100-100</f>
        <v>13.839088226051686</v>
      </c>
      <c r="O22" s="17">
        <v>415.59</v>
      </c>
      <c r="P22" s="1">
        <v>20.56</v>
      </c>
      <c r="Q22" s="26">
        <f>O22+S22</f>
        <v>477.72107120134831</v>
      </c>
      <c r="R22" s="26">
        <f>Q22/P29*1000</f>
        <v>23.6355170790297</v>
      </c>
      <c r="S22" s="26">
        <f>G22/D29*P29</f>
        <v>62.131071201348348</v>
      </c>
      <c r="T22" s="45">
        <f>Q22/O22*100-100</f>
        <v>14.950088116015394</v>
      </c>
      <c r="U22" s="1">
        <v>94.17</v>
      </c>
      <c r="V22" s="1">
        <v>20.56</v>
      </c>
      <c r="W22" s="1"/>
      <c r="X22" s="26">
        <f>U22+Z22</f>
        <v>108.24878023462178</v>
      </c>
      <c r="Y22" s="26">
        <f>X22/V29*1000</f>
        <v>23.635104854720911</v>
      </c>
      <c r="Z22" s="26">
        <f>G22/D29*V29</f>
        <v>14.07878023462178</v>
      </c>
      <c r="AA22" s="44">
        <f>X22/U22*100-100</f>
        <v>14.950387846046283</v>
      </c>
      <c r="AB22" s="16"/>
    </row>
    <row r="23" spans="1:28">
      <c r="A23" s="3" t="s">
        <v>48</v>
      </c>
      <c r="B23" s="22" t="s">
        <v>49</v>
      </c>
      <c r="C23" s="13">
        <f>I23+O23+U23</f>
        <v>1812.2199999999998</v>
      </c>
      <c r="D23" s="26">
        <f>C23/D29*1000</f>
        <v>20.227701443225321</v>
      </c>
      <c r="E23" s="1">
        <f>C23</f>
        <v>1812.2199999999998</v>
      </c>
      <c r="F23" s="26">
        <f>D23</f>
        <v>20.227701443225321</v>
      </c>
      <c r="G23" s="1">
        <v>0</v>
      </c>
      <c r="H23" s="14">
        <v>0</v>
      </c>
      <c r="I23" s="1">
        <v>845.68</v>
      </c>
      <c r="J23" s="1">
        <v>13.05</v>
      </c>
      <c r="K23" s="1">
        <f>I23</f>
        <v>845.68</v>
      </c>
      <c r="L23" s="1">
        <f>J23</f>
        <v>13.05</v>
      </c>
      <c r="M23" s="1">
        <v>0</v>
      </c>
      <c r="N23" s="14">
        <v>0</v>
      </c>
      <c r="O23" s="17">
        <v>787.98</v>
      </c>
      <c r="P23" s="1">
        <v>38.99</v>
      </c>
      <c r="Q23" s="1">
        <f>O23</f>
        <v>787.98</v>
      </c>
      <c r="R23" s="1">
        <f>P23</f>
        <v>38.99</v>
      </c>
      <c r="S23" s="1">
        <v>0</v>
      </c>
      <c r="T23" s="15">
        <v>0</v>
      </c>
      <c r="U23" s="1">
        <v>178.56</v>
      </c>
      <c r="V23" s="1">
        <v>38.99</v>
      </c>
      <c r="W23" s="1"/>
      <c r="X23" s="1">
        <f>U23</f>
        <v>178.56</v>
      </c>
      <c r="Y23" s="1">
        <f>V23</f>
        <v>38.99</v>
      </c>
      <c r="Z23" s="1">
        <v>0</v>
      </c>
      <c r="AA23" s="14">
        <v>0</v>
      </c>
    </row>
    <row r="24" spans="1:28">
      <c r="A24" s="3" t="s">
        <v>50</v>
      </c>
      <c r="B24" s="22" t="s">
        <v>7</v>
      </c>
      <c r="C24" s="13">
        <v>0</v>
      </c>
      <c r="D24" s="26">
        <v>0</v>
      </c>
      <c r="E24" s="1"/>
      <c r="F24" s="1"/>
      <c r="G24" s="1"/>
      <c r="H24" s="14"/>
      <c r="I24" s="1">
        <v>0</v>
      </c>
      <c r="J24" s="1"/>
      <c r="K24" s="1"/>
      <c r="L24" s="1"/>
      <c r="M24" s="1"/>
      <c r="N24" s="14"/>
      <c r="O24" s="17">
        <v>0</v>
      </c>
      <c r="P24" s="1"/>
      <c r="Q24" s="1"/>
      <c r="R24" s="1"/>
      <c r="S24" s="1"/>
      <c r="T24" s="15"/>
      <c r="U24" s="1">
        <v>0</v>
      </c>
      <c r="V24" s="1">
        <v>0</v>
      </c>
      <c r="W24" s="1"/>
      <c r="X24" s="1"/>
      <c r="Y24" s="1"/>
      <c r="Z24" s="1"/>
      <c r="AA24" s="14"/>
    </row>
    <row r="25" spans="1:28" ht="30">
      <c r="A25" s="3" t="s">
        <v>51</v>
      </c>
      <c r="B25" s="22" t="s">
        <v>8</v>
      </c>
      <c r="C25" s="13">
        <f>I25+O25+U25</f>
        <v>1812.2199999999998</v>
      </c>
      <c r="D25" s="26">
        <f>C25/D29*1000</f>
        <v>20.227701443225321</v>
      </c>
      <c r="E25" s="1">
        <f>C25</f>
        <v>1812.2199999999998</v>
      </c>
      <c r="F25" s="26">
        <f>D25</f>
        <v>20.227701443225321</v>
      </c>
      <c r="G25" s="1">
        <v>0</v>
      </c>
      <c r="H25" s="14">
        <v>0</v>
      </c>
      <c r="I25" s="1">
        <v>845.68</v>
      </c>
      <c r="J25" s="1">
        <v>13.05</v>
      </c>
      <c r="K25" s="1">
        <f>I25</f>
        <v>845.68</v>
      </c>
      <c r="L25" s="1">
        <f>J25</f>
        <v>13.05</v>
      </c>
      <c r="M25" s="1">
        <v>0</v>
      </c>
      <c r="N25" s="14">
        <v>0</v>
      </c>
      <c r="O25" s="17">
        <v>787.98</v>
      </c>
      <c r="P25" s="1">
        <v>38.99</v>
      </c>
      <c r="Q25" s="1">
        <f>O25</f>
        <v>787.98</v>
      </c>
      <c r="R25" s="1">
        <f>P25</f>
        <v>38.99</v>
      </c>
      <c r="S25" s="1">
        <v>0</v>
      </c>
      <c r="T25" s="15">
        <v>0</v>
      </c>
      <c r="U25" s="1">
        <v>178.56</v>
      </c>
      <c r="V25" s="1">
        <v>38.99</v>
      </c>
      <c r="W25" s="1"/>
      <c r="X25" s="1">
        <f>U25</f>
        <v>178.56</v>
      </c>
      <c r="Y25" s="1">
        <f>V25</f>
        <v>38.99</v>
      </c>
      <c r="Z25" s="1">
        <v>0</v>
      </c>
      <c r="AA25" s="14">
        <v>0</v>
      </c>
    </row>
    <row r="26" spans="1:28" ht="30">
      <c r="A26" s="3" t="s">
        <v>52</v>
      </c>
      <c r="B26" s="22" t="s">
        <v>53</v>
      </c>
      <c r="C26" s="13">
        <v>0</v>
      </c>
      <c r="D26" s="26">
        <v>0</v>
      </c>
      <c r="E26" s="1">
        <v>0</v>
      </c>
      <c r="F26" s="1">
        <v>0</v>
      </c>
      <c r="G26" s="1">
        <v>0</v>
      </c>
      <c r="H26" s="14">
        <v>0</v>
      </c>
      <c r="I26" s="1">
        <v>0</v>
      </c>
      <c r="J26" s="1"/>
      <c r="K26" s="1"/>
      <c r="L26" s="1"/>
      <c r="M26" s="1"/>
      <c r="N26" s="14"/>
      <c r="O26" s="17">
        <v>0</v>
      </c>
      <c r="P26" s="1"/>
      <c r="Q26" s="1"/>
      <c r="R26" s="1"/>
      <c r="S26" s="1"/>
      <c r="T26" s="15"/>
      <c r="U26" s="1">
        <v>0</v>
      </c>
      <c r="V26" s="1"/>
      <c r="W26" s="1"/>
      <c r="X26" s="1"/>
      <c r="Y26" s="1"/>
      <c r="Z26" s="1"/>
      <c r="AA26" s="14"/>
    </row>
    <row r="27" spans="1:28" ht="30">
      <c r="A27" s="3" t="s">
        <v>54</v>
      </c>
      <c r="B27" s="22" t="s">
        <v>9</v>
      </c>
      <c r="C27" s="28">
        <f>I27+O27+U27</f>
        <v>51863.47</v>
      </c>
      <c r="D27" s="26">
        <f>C27/D29*1000</f>
        <v>578.89151812123987</v>
      </c>
      <c r="E27" s="1">
        <f>E13+E17+E19+E20+E21+E22+E23</f>
        <v>52285.490000000005</v>
      </c>
      <c r="F27" s="26">
        <f>E27/D29*1000</f>
        <v>583.60203591878656</v>
      </c>
      <c r="G27" s="26">
        <f>E27-C27</f>
        <v>422.02000000000407</v>
      </c>
      <c r="H27" s="44">
        <f>E27/C27*100-100</f>
        <v>0.81371339017617572</v>
      </c>
      <c r="I27" s="26">
        <v>21982.41</v>
      </c>
      <c r="J27" s="1">
        <v>339.24</v>
      </c>
      <c r="K27" s="26">
        <f>K11+K23</f>
        <v>22287.654519092317</v>
      </c>
      <c r="L27" s="26">
        <f>K27/J29*1000</f>
        <v>343.95059366799359</v>
      </c>
      <c r="M27" s="26">
        <f>K27-I27</f>
        <v>305.2445190923172</v>
      </c>
      <c r="N27" s="44">
        <f>K27/I27*100-100</f>
        <v>1.3885853238672041</v>
      </c>
      <c r="O27" s="17">
        <v>24360.92</v>
      </c>
      <c r="P27" s="1">
        <v>1205.27</v>
      </c>
      <c r="Q27" s="26">
        <f>Q11+Q25</f>
        <v>24456.124778158519</v>
      </c>
      <c r="R27" s="1">
        <f>Q27/P29*1000</f>
        <v>1209.9804461784345</v>
      </c>
      <c r="S27" s="26">
        <f>Q27-O27</f>
        <v>95.204778158520639</v>
      </c>
      <c r="T27" s="45">
        <f>Q27/O27*100-100</f>
        <v>0.39080945283889434</v>
      </c>
      <c r="U27" s="1">
        <v>5520.14</v>
      </c>
      <c r="V27" s="1">
        <v>1205.27</v>
      </c>
      <c r="W27" s="1"/>
      <c r="X27" s="26">
        <f>X11+X23</f>
        <v>5541.7107027491602</v>
      </c>
      <c r="Y27" s="26">
        <f>X27/V29*1000</f>
        <v>1209.9805027836594</v>
      </c>
      <c r="Z27" s="26">
        <f>X27-U27</f>
        <v>21.570702749159864</v>
      </c>
      <c r="AA27" s="44">
        <f>X27/U27*100-100</f>
        <v>0.3907636898549498</v>
      </c>
    </row>
    <row r="28" spans="1:28" ht="30">
      <c r="A28" s="3" t="s">
        <v>55</v>
      </c>
      <c r="B28" s="22" t="s">
        <v>10</v>
      </c>
      <c r="C28" s="13"/>
      <c r="D28" s="1"/>
      <c r="E28" s="1"/>
      <c r="F28" s="1"/>
      <c r="G28" s="1"/>
      <c r="H28" s="14"/>
      <c r="I28" s="18">
        <v>339.24</v>
      </c>
      <c r="J28" s="1"/>
      <c r="K28" s="1"/>
      <c r="L28" s="1"/>
      <c r="M28" s="1"/>
      <c r="N28" s="14"/>
      <c r="O28" s="18">
        <v>1205.27</v>
      </c>
      <c r="P28" s="1"/>
      <c r="Q28" s="1"/>
      <c r="R28" s="1"/>
      <c r="S28" s="1"/>
      <c r="T28" s="15"/>
      <c r="U28" s="18">
        <v>1205.27</v>
      </c>
      <c r="V28" s="1"/>
      <c r="W28" s="1"/>
      <c r="X28" s="1"/>
      <c r="Y28" s="1"/>
      <c r="Z28" s="1"/>
      <c r="AA28" s="14"/>
    </row>
    <row r="29" spans="1:28" ht="30">
      <c r="A29" s="3" t="s">
        <v>56</v>
      </c>
      <c r="B29" s="22" t="s">
        <v>57</v>
      </c>
      <c r="C29" s="13"/>
      <c r="D29" s="18">
        <f>J29+P29+V29</f>
        <v>89591</v>
      </c>
      <c r="E29" s="1"/>
      <c r="F29" s="1"/>
      <c r="G29" s="1"/>
      <c r="H29" s="14"/>
      <c r="I29" s="1"/>
      <c r="J29" s="18">
        <v>64799</v>
      </c>
      <c r="K29" s="1"/>
      <c r="L29" s="1"/>
      <c r="M29" s="1"/>
      <c r="N29" s="14"/>
      <c r="O29" s="1"/>
      <c r="P29" s="18">
        <v>20212</v>
      </c>
      <c r="Q29" s="1"/>
      <c r="R29" s="1"/>
      <c r="S29" s="1"/>
      <c r="T29" s="15"/>
      <c r="U29" s="1"/>
      <c r="V29" s="18">
        <v>4580</v>
      </c>
      <c r="W29" s="1"/>
      <c r="X29" s="1"/>
      <c r="Y29" s="1"/>
      <c r="Z29" s="1"/>
      <c r="AA29" s="14"/>
    </row>
    <row r="30" spans="1:28">
      <c r="A30" s="3" t="s">
        <v>58</v>
      </c>
      <c r="B30" s="22" t="s">
        <v>59</v>
      </c>
      <c r="C30" s="13"/>
      <c r="D30" s="1"/>
      <c r="E30" s="1"/>
      <c r="F30" s="1"/>
      <c r="G30" s="1"/>
      <c r="H30" s="14"/>
      <c r="I30" s="27">
        <v>4</v>
      </c>
      <c r="J30" s="1"/>
      <c r="K30" s="1"/>
      <c r="L30" s="1"/>
      <c r="M30" s="1"/>
      <c r="N30" s="14"/>
      <c r="O30" s="18">
        <v>3.34</v>
      </c>
      <c r="P30" s="1"/>
      <c r="Q30" s="1"/>
      <c r="R30" s="1"/>
      <c r="S30" s="1"/>
      <c r="T30" s="15"/>
      <c r="U30" s="18">
        <v>3.34</v>
      </c>
      <c r="V30" s="1"/>
      <c r="W30" s="1"/>
      <c r="X30" s="1"/>
      <c r="Y30" s="1"/>
      <c r="Z30" s="1"/>
      <c r="AA30" s="14"/>
    </row>
    <row r="32" spans="1:28">
      <c r="L32" s="16"/>
      <c r="Y32" s="16"/>
    </row>
  </sheetData>
  <mergeCells count="18">
    <mergeCell ref="B2:T3"/>
    <mergeCell ref="K8:L8"/>
    <mergeCell ref="O8:P8"/>
    <mergeCell ref="Q8:R8"/>
    <mergeCell ref="O7:R7"/>
    <mergeCell ref="I7:L7"/>
    <mergeCell ref="M7:N8"/>
    <mergeCell ref="S7:T8"/>
    <mergeCell ref="U7:Y7"/>
    <mergeCell ref="Z7:AA8"/>
    <mergeCell ref="U8:V8"/>
    <mergeCell ref="X8:Y8"/>
    <mergeCell ref="A7:A9"/>
    <mergeCell ref="C8:D8"/>
    <mergeCell ref="E8:F8"/>
    <mergeCell ref="C7:F7"/>
    <mergeCell ref="I8:J8"/>
    <mergeCell ref="G7:H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0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9"/>
  <sheetViews>
    <sheetView workbookViewId="0">
      <selection activeCell="G8" sqref="G8"/>
    </sheetView>
  </sheetViews>
  <sheetFormatPr defaultRowHeight="15"/>
  <cols>
    <col min="1" max="1" width="25.5703125" bestFit="1" customWidth="1"/>
  </cols>
  <sheetData>
    <row r="3" spans="1:7">
      <c r="A3" t="s">
        <v>17</v>
      </c>
    </row>
    <row r="4" spans="1:7">
      <c r="A4" t="s">
        <v>18</v>
      </c>
      <c r="B4">
        <v>303000</v>
      </c>
      <c r="C4">
        <v>100</v>
      </c>
      <c r="D4">
        <v>100</v>
      </c>
    </row>
    <row r="5" spans="1:7">
      <c r="A5" t="s">
        <v>19</v>
      </c>
      <c r="B5">
        <v>89210</v>
      </c>
      <c r="C5" s="16">
        <f>((B5*C4)/B4)</f>
        <v>29.442244224422442</v>
      </c>
      <c r="D5">
        <v>30</v>
      </c>
      <c r="E5" s="16">
        <f>((D5*B8)/D4)</f>
        <v>168.17519999999996</v>
      </c>
      <c r="G5" s="16">
        <f>((D5*B9)/D4)</f>
        <v>17.7</v>
      </c>
    </row>
    <row r="6" spans="1:7">
      <c r="A6" t="s">
        <v>20</v>
      </c>
      <c r="B6">
        <v>31130</v>
      </c>
      <c r="C6" s="16">
        <f>((B6*C4)/B4)</f>
        <v>10.273927392739274</v>
      </c>
      <c r="D6">
        <v>10</v>
      </c>
      <c r="E6" s="16">
        <f>((D6*B8)/D4)</f>
        <v>56.058399999999992</v>
      </c>
      <c r="F6">
        <v>1492.62</v>
      </c>
      <c r="G6" s="16">
        <f>((D6*B9)/D4)</f>
        <v>5.9</v>
      </c>
    </row>
    <row r="7" spans="1:7">
      <c r="A7" t="s">
        <v>21</v>
      </c>
      <c r="B7">
        <v>182660</v>
      </c>
      <c r="C7" s="16">
        <f>((B7*C4)/B4)</f>
        <v>60.283828382838287</v>
      </c>
      <c r="D7">
        <v>60</v>
      </c>
      <c r="E7" s="16">
        <f>((D7*B8)/D4)</f>
        <v>336.35039999999992</v>
      </c>
      <c r="F7">
        <v>8955.73</v>
      </c>
      <c r="G7" s="16">
        <f>((D7*B9)/D4)</f>
        <v>35.4</v>
      </c>
    </row>
    <row r="8" spans="1:7">
      <c r="A8" t="s">
        <v>22</v>
      </c>
      <c r="B8">
        <v>560.58399999999995</v>
      </c>
      <c r="E8" s="16">
        <f>SUM(E5:E7)</f>
        <v>560.58399999999983</v>
      </c>
    </row>
    <row r="9" spans="1:7">
      <c r="A9" t="s">
        <v>23</v>
      </c>
      <c r="B9" s="16">
        <f>61.395-2.395</f>
        <v>59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2014-09-04T11:59:35Z</cp:lastPrinted>
  <dcterms:created xsi:type="dcterms:W3CDTF">2006-09-16T00:00:00Z</dcterms:created>
  <dcterms:modified xsi:type="dcterms:W3CDTF">2015-01-02T08:59:45Z</dcterms:modified>
</cp:coreProperties>
</file>